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rasmusInc" sheetId="1" r:id="rId1"/>
  </sheets>
  <definedNames/>
  <calcPr fullCalcOnLoad="1"/>
</workbook>
</file>

<file path=xl/sharedStrings.xml><?xml version="1.0" encoding="utf-8"?>
<sst xmlns="http://schemas.openxmlformats.org/spreadsheetml/2006/main" count="129" uniqueCount="86">
  <si>
    <t>Table 17</t>
  </si>
  <si>
    <t>Values of Erasmus Receipts and Incomes in 1526-27</t>
  </si>
  <si>
    <t>Oxford:</t>
  </si>
  <si>
    <t xml:space="preserve">Antwerp: </t>
  </si>
  <si>
    <t>Antwerp:</t>
  </si>
  <si>
    <t>Remarks</t>
  </si>
  <si>
    <t>Value</t>
  </si>
  <si>
    <t>Date</t>
  </si>
  <si>
    <t>Epistle</t>
  </si>
  <si>
    <t>Place</t>
  </si>
  <si>
    <t>Correspondent</t>
  </si>
  <si>
    <t>Coins or</t>
  </si>
  <si>
    <t>Value of Coin</t>
  </si>
  <si>
    <t>Amount</t>
  </si>
  <si>
    <t>Value of Sum</t>
  </si>
  <si>
    <t>Value in</t>
  </si>
  <si>
    <t>No. of</t>
  </si>
  <si>
    <t>Calculations</t>
  </si>
  <si>
    <t>Number</t>
  </si>
  <si>
    <t>with Erasmus</t>
  </si>
  <si>
    <t>Currency</t>
  </si>
  <si>
    <t>in d. groot</t>
  </si>
  <si>
    <t>in £ tournois</t>
  </si>
  <si>
    <t>in d. sterling</t>
  </si>
  <si>
    <t>or no.</t>
  </si>
  <si>
    <t>in £</t>
  </si>
  <si>
    <t>Days Wages</t>
  </si>
  <si>
    <t>Years'</t>
  </si>
  <si>
    <t>Designated</t>
  </si>
  <si>
    <t>Flanders</t>
  </si>
  <si>
    <t>France</t>
  </si>
  <si>
    <t>England</t>
  </si>
  <si>
    <t>of coins</t>
  </si>
  <si>
    <t>groot Flemish</t>
  </si>
  <si>
    <t>tournois</t>
  </si>
  <si>
    <t>sterling</t>
  </si>
  <si>
    <t>Oxford Mason</t>
  </si>
  <si>
    <t>Antwerp Mason</t>
  </si>
  <si>
    <t>Wage</t>
  </si>
  <si>
    <t>Official values</t>
  </si>
  <si>
    <t>6d sterling pd</t>
  </si>
  <si>
    <t>11d groot Fl. pd</t>
  </si>
  <si>
    <t>Income</t>
  </si>
  <si>
    <t>16-Jan-1526</t>
  </si>
  <si>
    <t>Antwerp</t>
  </si>
  <si>
    <t>Erasmus Schets</t>
  </si>
  <si>
    <t>French gold écus au soleil</t>
  </si>
  <si>
    <t>From England, via Martin Lompart of Basel</t>
  </si>
  <si>
    <t>07-Mar-1526</t>
  </si>
  <si>
    <t>English pound sterling</t>
  </si>
  <si>
    <t>received via Alvaro de Castro</t>
  </si>
  <si>
    <t>17-Mar-1526</t>
  </si>
  <si>
    <t>Rhenish gold florins</t>
  </si>
  <si>
    <t>from Alvaro de Castro via 'your man Harst'</t>
  </si>
  <si>
    <t>Pieter Gillis to send these funds to Erasmus via Frans Gillis</t>
  </si>
  <si>
    <t>21-Apr-1526</t>
  </si>
  <si>
    <t>Basel</t>
  </si>
  <si>
    <t>Pieter Gilles</t>
  </si>
  <si>
    <t>From Frans Gillis via Johann Froben</t>
  </si>
  <si>
    <t>08-Sep-1526*</t>
  </si>
  <si>
    <t>English rose crowns</t>
  </si>
  <si>
    <t>From Bishop of London via Erasmus Schets</t>
  </si>
  <si>
    <t>08-Sep-1526</t>
  </si>
  <si>
    <t>Flemish florin of account</t>
  </si>
  <si>
    <t>converted into Flemish currency in Antwerp (as florins)</t>
  </si>
  <si>
    <t>02-Oct-1526</t>
  </si>
  <si>
    <t>From Hieronymous Froben at the Frankfurt Fairs</t>
  </si>
  <si>
    <t>converted from 697 florins 12 stuivers Flemish</t>
  </si>
  <si>
    <t>15-Dec-1526</t>
  </si>
  <si>
    <t>Courtrai annuity, paid at Candlemas/Purificatio (2 Feb)</t>
  </si>
  <si>
    <t>deposited in Bruges with Marcus Laurinus</t>
  </si>
  <si>
    <t>English angel-nobles</t>
  </si>
  <si>
    <t>Annual income from John, Bishop of Lincoln</t>
  </si>
  <si>
    <t>to be sent via Castro to Hieronymous Froben for payment at Frankfurt Fairs</t>
  </si>
  <si>
    <t>20-Dec-1526</t>
  </si>
  <si>
    <t>Esslingen</t>
  </si>
  <si>
    <t>Johannes Fabri</t>
  </si>
  <si>
    <t>Gift from bishop of Trent on receiving Erasmus book</t>
  </si>
  <si>
    <t>Promised annuity from the Bishop of Trent</t>
  </si>
  <si>
    <t>Annual Totals</t>
  </si>
  <si>
    <t>05-Nov-1526*</t>
  </si>
  <si>
    <t>English crown revalued from 4s 6d to 5s 0d sterling</t>
  </si>
  <si>
    <t>24-Mar-1527</t>
  </si>
  <si>
    <t>Polydore Vergil</t>
  </si>
  <si>
    <t>Florentine gold florins</t>
  </si>
  <si>
    <t>Gift from Pope Clement VII (sent twice)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</si>
</sst>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#,##0.000"/>
    <numFmt numFmtId="168" formatCode="0.00000"/>
    <numFmt numFmtId="169" formatCode="0.0"/>
    <numFmt numFmtId="170" formatCode="#,##0.00000"/>
    <numFmt numFmtId="171" formatCode="#,##0.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0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2" fontId="3" fillId="0" borderId="0" xfId="0" applyAlignment="1">
      <alignment/>
    </xf>
    <xf numFmtId="164" fontId="3" fillId="0" borderId="0" xfId="0" applyAlignment="1">
      <alignment/>
    </xf>
    <xf numFmtId="167" fontId="3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Alignment="1">
      <alignment/>
    </xf>
    <xf numFmtId="2" fontId="0" fillId="0" borderId="0" xfId="0" applyAlignment="1">
      <alignment/>
    </xf>
    <xf numFmtId="164" fontId="0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00390625" style="1" customWidth="1"/>
    <col min="2" max="2" width="8.7109375" style="6" customWidth="1"/>
    <col min="3" max="3" width="8.28125" style="0" customWidth="1"/>
    <col min="4" max="4" width="15.421875" style="0" customWidth="1"/>
    <col min="5" max="5" width="23.28125" style="0" customWidth="1"/>
    <col min="6" max="6" width="14.421875" style="8" customWidth="1"/>
    <col min="7" max="7" width="14.421875" style="9" customWidth="1"/>
    <col min="8" max="8" width="14.421875" style="8" customWidth="1"/>
    <col min="9" max="9" width="8.57421875" style="7" customWidth="1"/>
    <col min="10" max="10" width="14.00390625" style="7" customWidth="1"/>
    <col min="11" max="12" width="13.8515625" style="7" customWidth="1"/>
    <col min="13" max="13" width="14.140625" style="7" customWidth="1"/>
    <col min="14" max="14" width="15.7109375" style="7" customWidth="1"/>
    <col min="15" max="15" width="8.28125" style="7" customWidth="1"/>
    <col min="17" max="17" width="36.7109375" style="0" customWidth="1"/>
    <col min="19" max="19" width="12.7109375" style="0" customWidth="1"/>
  </cols>
  <sheetData>
    <row r="1" spans="1:15" ht="12.75">
      <c r="A1" s="1" t="s">
        <v>0</v>
      </c>
      <c r="B1" s="2"/>
      <c r="C1" s="1"/>
      <c r="D1" s="1"/>
      <c r="E1" s="1" t="s">
        <v>1</v>
      </c>
      <c r="F1" s="3"/>
      <c r="G1" s="4"/>
      <c r="H1" s="3"/>
      <c r="I1" s="5"/>
      <c r="J1" s="5"/>
      <c r="K1" s="5"/>
      <c r="L1" s="5"/>
      <c r="M1" s="5"/>
      <c r="N1" s="5"/>
      <c r="O1" s="5"/>
    </row>
    <row r="2" spans="2:19" ht="12.75">
      <c r="B2" s="2"/>
      <c r="C2" s="1"/>
      <c r="D2" s="1"/>
      <c r="E2" s="1"/>
      <c r="F2" s="3"/>
      <c r="G2" s="4"/>
      <c r="H2" s="3"/>
      <c r="I2" s="5"/>
      <c r="J2" s="5"/>
      <c r="K2" s="5"/>
      <c r="L2" s="5"/>
      <c r="M2" s="5" t="s">
        <v>2</v>
      </c>
      <c r="N2" s="5" t="s">
        <v>3</v>
      </c>
      <c r="O2" s="5" t="s">
        <v>4</v>
      </c>
      <c r="Q2" s="1" t="s">
        <v>5</v>
      </c>
      <c r="R2" s="1" t="s">
        <v>5</v>
      </c>
      <c r="S2" s="1" t="s">
        <v>6</v>
      </c>
    </row>
    <row r="3" spans="1:19" ht="12.75">
      <c r="A3" s="1" t="s">
        <v>7</v>
      </c>
      <c r="B3" s="2" t="s">
        <v>8</v>
      </c>
      <c r="C3" s="1" t="s">
        <v>9</v>
      </c>
      <c r="D3" s="1" t="s">
        <v>10</v>
      </c>
      <c r="E3" s="1" t="s">
        <v>11</v>
      </c>
      <c r="F3" s="3" t="s">
        <v>12</v>
      </c>
      <c r="G3" s="4" t="s">
        <v>12</v>
      </c>
      <c r="H3" s="3" t="s">
        <v>12</v>
      </c>
      <c r="I3" s="5" t="s">
        <v>13</v>
      </c>
      <c r="J3" s="5" t="s">
        <v>14</v>
      </c>
      <c r="K3" s="5" t="s">
        <v>14</v>
      </c>
      <c r="L3" s="5" t="s">
        <v>14</v>
      </c>
      <c r="M3" s="5" t="s">
        <v>15</v>
      </c>
      <c r="N3" s="5" t="s">
        <v>15</v>
      </c>
      <c r="O3" s="5" t="s">
        <v>16</v>
      </c>
      <c r="S3" s="1" t="s">
        <v>17</v>
      </c>
    </row>
    <row r="4" spans="2:15" ht="12.75">
      <c r="B4" s="2" t="s">
        <v>18</v>
      </c>
      <c r="C4" s="1"/>
      <c r="D4" s="1" t="s">
        <v>19</v>
      </c>
      <c r="E4" s="1" t="s">
        <v>20</v>
      </c>
      <c r="F4" s="3" t="s">
        <v>21</v>
      </c>
      <c r="G4" s="4" t="s">
        <v>22</v>
      </c>
      <c r="H4" s="3" t="s">
        <v>23</v>
      </c>
      <c r="I4" s="5" t="s">
        <v>24</v>
      </c>
      <c r="J4" s="5" t="s">
        <v>25</v>
      </c>
      <c r="K4" s="5" t="s">
        <v>25</v>
      </c>
      <c r="L4" s="5" t="s">
        <v>25</v>
      </c>
      <c r="M4" s="5" t="s">
        <v>26</v>
      </c>
      <c r="N4" s="5" t="s">
        <v>26</v>
      </c>
      <c r="O4" s="5" t="s">
        <v>27</v>
      </c>
    </row>
    <row r="5" spans="2:15" ht="12.75">
      <c r="B5" s="2"/>
      <c r="C5" s="1"/>
      <c r="D5" s="1"/>
      <c r="E5" s="1" t="s">
        <v>28</v>
      </c>
      <c r="F5" s="3" t="s">
        <v>29</v>
      </c>
      <c r="G5" s="4" t="s">
        <v>30</v>
      </c>
      <c r="H5" s="3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</row>
    <row r="6" spans="6:15" ht="12.75">
      <c r="F6" s="3" t="s">
        <v>39</v>
      </c>
      <c r="G6" s="3" t="s">
        <v>39</v>
      </c>
      <c r="H6" s="3" t="s">
        <v>39</v>
      </c>
      <c r="M6" s="5" t="s">
        <v>40</v>
      </c>
      <c r="N6" s="5" t="s">
        <v>41</v>
      </c>
      <c r="O6" s="5" t="s">
        <v>42</v>
      </c>
    </row>
    <row r="7" ht="12.75">
      <c r="O7" s="7">
        <f>11*(230/240)</f>
        <v>10.541666666666668</v>
      </c>
    </row>
    <row r="9" spans="1:17" ht="12.75">
      <c r="A9" s="1" t="s">
        <v>43</v>
      </c>
      <c r="B9" s="6">
        <v>1658</v>
      </c>
      <c r="C9" t="s">
        <v>44</v>
      </c>
      <c r="D9" t="s">
        <v>45</v>
      </c>
      <c r="E9" t="s">
        <v>46</v>
      </c>
      <c r="F9" s="8">
        <v>76</v>
      </c>
      <c r="G9" s="9">
        <v>2</v>
      </c>
      <c r="H9" s="8">
        <v>52</v>
      </c>
      <c r="I9" s="7">
        <v>138.5</v>
      </c>
      <c r="J9" s="7">
        <f>F9*I9/240</f>
        <v>43.858333333333334</v>
      </c>
      <c r="K9" s="7">
        <f>G9*I9</f>
        <v>277</v>
      </c>
      <c r="L9" s="7">
        <f>(H9*I9)/240</f>
        <v>30.008333333333333</v>
      </c>
      <c r="M9" s="7">
        <f>(L9*240)/6</f>
        <v>1200.3333333333333</v>
      </c>
      <c r="N9" s="7">
        <f>(J9*240)/10</f>
        <v>1052.6</v>
      </c>
      <c r="O9" s="7">
        <f>N9/230</f>
        <v>4.576521739130435</v>
      </c>
      <c r="Q9" t="s">
        <v>47</v>
      </c>
    </row>
    <row r="11" spans="1:17" ht="12.75">
      <c r="A11" s="1" t="s">
        <v>48</v>
      </c>
      <c r="B11" s="6">
        <v>1671</v>
      </c>
      <c r="C11" t="s">
        <v>44</v>
      </c>
      <c r="D11" t="s">
        <v>45</v>
      </c>
      <c r="E11" t="s">
        <v>49</v>
      </c>
      <c r="F11" s="8">
        <f>1.52154797977603*240</f>
        <v>365.1715151462472</v>
      </c>
      <c r="G11" s="9">
        <v>9.55890142588709</v>
      </c>
      <c r="H11" s="8">
        <v>240</v>
      </c>
      <c r="I11" s="7">
        <v>38</v>
      </c>
      <c r="J11" s="7">
        <f>F11*I11/240</f>
        <v>57.81882323148914</v>
      </c>
      <c r="K11" s="7">
        <f>G11*I11</f>
        <v>363.2382541837094</v>
      </c>
      <c r="L11" s="7">
        <f>(H11*I11)/240</f>
        <v>38</v>
      </c>
      <c r="M11" s="7">
        <f>(L11*240)/6</f>
        <v>1520</v>
      </c>
      <c r="N11" s="7">
        <f>(J11*240)/10</f>
        <v>1387.6517575557396</v>
      </c>
      <c r="O11" s="7">
        <f>N11/230</f>
        <v>6.033268511111911</v>
      </c>
      <c r="Q11" t="s">
        <v>50</v>
      </c>
    </row>
    <row r="13" spans="1:17" ht="12.75">
      <c r="A13" s="1" t="s">
        <v>51</v>
      </c>
      <c r="B13" s="6">
        <v>1681</v>
      </c>
      <c r="C13" t="s">
        <v>44</v>
      </c>
      <c r="D13" t="s">
        <v>45</v>
      </c>
      <c r="E13" t="s">
        <v>52</v>
      </c>
      <c r="F13" s="8">
        <v>59</v>
      </c>
      <c r="G13" s="9">
        <v>1.5</v>
      </c>
      <c r="H13" s="8">
        <v>39</v>
      </c>
      <c r="I13" s="7">
        <v>72</v>
      </c>
      <c r="J13" s="7">
        <f>F13*I13/240</f>
        <v>17.7</v>
      </c>
      <c r="K13" s="7">
        <f>G13*I13</f>
        <v>108</v>
      </c>
      <c r="L13" s="7">
        <f>(H13*I13)/240</f>
        <v>11.7</v>
      </c>
      <c r="M13" s="7">
        <f>(L13*240)/6</f>
        <v>468</v>
      </c>
      <c r="N13" s="7">
        <f>(J13*240)/10</f>
        <v>424.8</v>
      </c>
      <c r="O13" s="7">
        <f>N13/230</f>
        <v>1.8469565217391304</v>
      </c>
      <c r="Q13" t="s">
        <v>53</v>
      </c>
    </row>
    <row r="15" spans="1:19" ht="12.75">
      <c r="A15" s="1" t="s">
        <v>51</v>
      </c>
      <c r="B15" s="6">
        <v>1681</v>
      </c>
      <c r="C15" t="s">
        <v>44</v>
      </c>
      <c r="D15" t="s">
        <v>45</v>
      </c>
      <c r="E15" t="s">
        <v>52</v>
      </c>
      <c r="F15" s="8">
        <v>59</v>
      </c>
      <c r="G15" s="9">
        <v>1.5</v>
      </c>
      <c r="H15" s="8">
        <v>39</v>
      </c>
      <c r="I15" s="7">
        <v>600</v>
      </c>
      <c r="J15" s="7">
        <f>F15*I15/240</f>
        <v>147.5</v>
      </c>
      <c r="K15" s="7">
        <f>G15*I15</f>
        <v>900</v>
      </c>
      <c r="L15" s="7">
        <f>(H15*I15)/240</f>
        <v>97.5</v>
      </c>
      <c r="M15" s="7">
        <f>(L15*240)/6</f>
        <v>3900</v>
      </c>
      <c r="N15" s="7">
        <f>(J15*240)/10</f>
        <v>3540</v>
      </c>
      <c r="O15" s="7">
        <f>N15/230</f>
        <v>15.391304347826088</v>
      </c>
      <c r="Q15" t="s">
        <v>54</v>
      </c>
      <c r="S15">
        <f>2.527/3.245*76</f>
        <v>59.183975346687205</v>
      </c>
    </row>
    <row r="17" spans="1:17" ht="12.75">
      <c r="A17" s="1" t="s">
        <v>55</v>
      </c>
      <c r="B17" s="6">
        <v>1696</v>
      </c>
      <c r="C17" t="s">
        <v>56</v>
      </c>
      <c r="D17" t="s">
        <v>57</v>
      </c>
      <c r="E17" t="s">
        <v>46</v>
      </c>
      <c r="F17" s="8">
        <v>76</v>
      </c>
      <c r="G17" s="9">
        <v>2</v>
      </c>
      <c r="H17" s="8">
        <v>52</v>
      </c>
      <c r="I17" s="7">
        <v>400</v>
      </c>
      <c r="J17" s="7">
        <f>F17*I17/240</f>
        <v>126.66666666666667</v>
      </c>
      <c r="K17" s="7">
        <f>G17*I17</f>
        <v>800</v>
      </c>
      <c r="L17" s="7">
        <f>(H17*I17)/240</f>
        <v>86.66666666666667</v>
      </c>
      <c r="M17" s="7">
        <f>(L17*240)/6</f>
        <v>3466.6666666666665</v>
      </c>
      <c r="N17" s="7">
        <f>(J17*240)/10</f>
        <v>3040</v>
      </c>
      <c r="O17" s="7">
        <f>N17/230</f>
        <v>13.217391304347826</v>
      </c>
      <c r="Q17" t="s">
        <v>58</v>
      </c>
    </row>
    <row r="19" spans="1:17" ht="12.75">
      <c r="A19" s="1" t="s">
        <v>59</v>
      </c>
      <c r="B19" s="6">
        <v>1750</v>
      </c>
      <c r="C19" t="s">
        <v>44</v>
      </c>
      <c r="D19" t="s">
        <v>45</v>
      </c>
      <c r="E19" t="s">
        <v>60</v>
      </c>
      <c r="F19" s="8">
        <v>70</v>
      </c>
      <c r="G19" s="9">
        <f>37.5/20</f>
        <v>1.875</v>
      </c>
      <c r="H19" s="8">
        <v>54</v>
      </c>
      <c r="I19" s="7">
        <v>120</v>
      </c>
      <c r="J19" s="7">
        <f>F19*I19/240</f>
        <v>35</v>
      </c>
      <c r="K19" s="7">
        <f>G19*I19</f>
        <v>225</v>
      </c>
      <c r="L19" s="7">
        <f>(H19*I19)/240</f>
        <v>27</v>
      </c>
      <c r="M19" s="7">
        <f>(L19*240)/6</f>
        <v>1080</v>
      </c>
      <c r="N19" s="7">
        <f>(J19*240)/10</f>
        <v>840</v>
      </c>
      <c r="O19" s="7">
        <f>N19/230</f>
        <v>3.652173913043478</v>
      </c>
      <c r="Q19" t="s">
        <v>61</v>
      </c>
    </row>
    <row r="20" spans="1:19" ht="12.75">
      <c r="A20" s="1" t="s">
        <v>62</v>
      </c>
      <c r="B20" s="6">
        <v>1750</v>
      </c>
      <c r="C20" t="s">
        <v>44</v>
      </c>
      <c r="D20" t="s">
        <v>45</v>
      </c>
      <c r="E20" t="s">
        <v>63</v>
      </c>
      <c r="F20" s="8">
        <v>40</v>
      </c>
      <c r="G20" s="9">
        <f>18.908/18.059</f>
        <v>1.0470125699097403</v>
      </c>
      <c r="H20" s="8">
        <f>40/57*39</f>
        <v>27.36842105263158</v>
      </c>
      <c r="I20" s="7">
        <v>252</v>
      </c>
      <c r="J20" s="7">
        <f>F20*I20/240</f>
        <v>42</v>
      </c>
      <c r="K20" s="7">
        <f>G20*I20</f>
        <v>263.84716761725457</v>
      </c>
      <c r="L20" s="7">
        <f>(H20*I20)/240</f>
        <v>28.736842105263158</v>
      </c>
      <c r="M20" s="7">
        <f>(L20*240)/6</f>
        <v>1149.4736842105262</v>
      </c>
      <c r="N20" s="7">
        <f>(J20*240)/10</f>
        <v>1008</v>
      </c>
      <c r="O20" s="7">
        <f>N20/230</f>
        <v>4.3826086956521735</v>
      </c>
      <c r="Q20" t="s">
        <v>61</v>
      </c>
      <c r="R20" t="s">
        <v>64</v>
      </c>
      <c r="S20" s="9">
        <f>6.28235294117647*42</f>
        <v>263.8588235294117</v>
      </c>
    </row>
    <row r="22" spans="1:18" ht="12.75">
      <c r="A22" s="1" t="s">
        <v>65</v>
      </c>
      <c r="B22" s="6">
        <v>1758</v>
      </c>
      <c r="C22" t="s">
        <v>56</v>
      </c>
      <c r="D22" t="s">
        <v>45</v>
      </c>
      <c r="E22" t="s">
        <v>52</v>
      </c>
      <c r="F22" s="8">
        <v>59</v>
      </c>
      <c r="G22" s="9">
        <v>1.5</v>
      </c>
      <c r="H22" s="8">
        <v>39</v>
      </c>
      <c r="I22" s="7">
        <v>436</v>
      </c>
      <c r="J22" s="7">
        <f>F22*I22/240</f>
        <v>107.18333333333334</v>
      </c>
      <c r="K22" s="7">
        <f>G22*I22</f>
        <v>654</v>
      </c>
      <c r="L22" s="7">
        <f>(H22*I22)/240</f>
        <v>70.85</v>
      </c>
      <c r="M22" s="7">
        <f>(L22*240)/6</f>
        <v>2834</v>
      </c>
      <c r="N22" s="7">
        <f>(J22*240)/10</f>
        <v>2572.4</v>
      </c>
      <c r="O22" s="7">
        <f>N22/230</f>
        <v>11.184347826086958</v>
      </c>
      <c r="Q22" t="s">
        <v>66</v>
      </c>
      <c r="R22" t="s">
        <v>67</v>
      </c>
    </row>
    <row r="24" spans="1:18" ht="12.75">
      <c r="A24" s="1" t="s">
        <v>68</v>
      </c>
      <c r="B24" s="6">
        <v>1769</v>
      </c>
      <c r="C24" t="s">
        <v>56</v>
      </c>
      <c r="D24" t="s">
        <v>45</v>
      </c>
      <c r="E24" t="s">
        <v>52</v>
      </c>
      <c r="F24" s="8">
        <v>59</v>
      </c>
      <c r="G24" s="9">
        <v>1.5</v>
      </c>
      <c r="H24" s="8">
        <v>40</v>
      </c>
      <c r="I24" s="7">
        <v>130</v>
      </c>
      <c r="J24" s="7">
        <f>F24*I24/240</f>
        <v>31.958333333333332</v>
      </c>
      <c r="K24" s="7">
        <f>G24*I24</f>
        <v>195</v>
      </c>
      <c r="L24" s="7">
        <f>(H24*I24)/240</f>
        <v>21.666666666666668</v>
      </c>
      <c r="M24" s="7">
        <f>(L24*240)/6</f>
        <v>866.6666666666666</v>
      </c>
      <c r="N24" s="7">
        <f>(J24*240)/10</f>
        <v>767</v>
      </c>
      <c r="O24" s="7">
        <f>N24/230</f>
        <v>3.3347826086956522</v>
      </c>
      <c r="Q24" t="s">
        <v>69</v>
      </c>
      <c r="R24" t="s">
        <v>70</v>
      </c>
    </row>
    <row r="25" spans="1:18" ht="12.75">
      <c r="A25" s="1" t="s">
        <v>68</v>
      </c>
      <c r="B25" s="6">
        <v>1769</v>
      </c>
      <c r="C25" t="s">
        <v>56</v>
      </c>
      <c r="D25" t="s">
        <v>45</v>
      </c>
      <c r="E25" t="s">
        <v>71</v>
      </c>
      <c r="F25" s="8">
        <v>119</v>
      </c>
      <c r="G25" s="9">
        <f>61/20</f>
        <v>3.05</v>
      </c>
      <c r="H25" s="8">
        <v>90</v>
      </c>
      <c r="I25" s="7">
        <v>15</v>
      </c>
      <c r="J25" s="7">
        <f>F25*I25/240</f>
        <v>7.4375</v>
      </c>
      <c r="K25" s="7">
        <f>G25*I25</f>
        <v>45.75</v>
      </c>
      <c r="L25" s="7">
        <f>(H25*I25)/240</f>
        <v>5.625</v>
      </c>
      <c r="M25" s="7">
        <f>(L25*240)/6</f>
        <v>225</v>
      </c>
      <c r="N25" s="7">
        <f>(J25*240)/10</f>
        <v>178.5</v>
      </c>
      <c r="O25" s="7">
        <f>N25/230</f>
        <v>0.7760869565217391</v>
      </c>
      <c r="Q25" t="s">
        <v>72</v>
      </c>
      <c r="R25" t="s">
        <v>73</v>
      </c>
    </row>
    <row r="27" spans="1:17" ht="12.75">
      <c r="A27" s="1" t="s">
        <v>74</v>
      </c>
      <c r="B27" s="6">
        <v>1771</v>
      </c>
      <c r="C27" t="s">
        <v>75</v>
      </c>
      <c r="D27" t="s">
        <v>76</v>
      </c>
      <c r="E27" t="s">
        <v>52</v>
      </c>
      <c r="F27" s="8">
        <v>59</v>
      </c>
      <c r="G27" s="9">
        <v>1.5</v>
      </c>
      <c r="H27" s="8">
        <v>40</v>
      </c>
      <c r="I27" s="7">
        <v>100</v>
      </c>
      <c r="J27" s="7">
        <f>F27*I27/240</f>
        <v>24.583333333333332</v>
      </c>
      <c r="K27" s="7">
        <f>G27*I27</f>
        <v>150</v>
      </c>
      <c r="L27" s="7">
        <f>(H27*I27)/240</f>
        <v>16.666666666666668</v>
      </c>
      <c r="M27" s="7">
        <f>(L27*240)/6</f>
        <v>666.6666666666667</v>
      </c>
      <c r="N27" s="7">
        <f>(J27*240)/10</f>
        <v>590</v>
      </c>
      <c r="O27" s="7">
        <f>N27/230</f>
        <v>2.5652173913043477</v>
      </c>
      <c r="Q27" t="s">
        <v>77</v>
      </c>
    </row>
    <row r="28" spans="1:17" ht="12.75">
      <c r="A28" s="1" t="s">
        <v>74</v>
      </c>
      <c r="B28" s="6">
        <v>1771</v>
      </c>
      <c r="C28" t="s">
        <v>75</v>
      </c>
      <c r="D28" t="s">
        <v>76</v>
      </c>
      <c r="E28" t="s">
        <v>52</v>
      </c>
      <c r="F28" s="8">
        <v>59</v>
      </c>
      <c r="G28" s="9">
        <v>1.5</v>
      </c>
      <c r="H28" s="8">
        <v>40</v>
      </c>
      <c r="I28" s="7">
        <v>600</v>
      </c>
      <c r="J28" s="7">
        <f>F28*I28/240</f>
        <v>147.5</v>
      </c>
      <c r="K28" s="7">
        <f>G28*I28</f>
        <v>900</v>
      </c>
      <c r="L28" s="7">
        <f>(H28*I28)/240</f>
        <v>100</v>
      </c>
      <c r="M28" s="7">
        <f>(L28*240)/6</f>
        <v>4000</v>
      </c>
      <c r="N28" s="7">
        <f>(J28*240)/10</f>
        <v>3540</v>
      </c>
      <c r="O28" s="7">
        <f>N28/230</f>
        <v>15.391304347826088</v>
      </c>
      <c r="Q28" t="s">
        <v>78</v>
      </c>
    </row>
    <row r="30" spans="1:15" ht="12.75">
      <c r="A30" s="1" t="s">
        <v>79</v>
      </c>
      <c r="J30" s="7">
        <f>SUM(J9:J29)</f>
        <v>789.2063232314893</v>
      </c>
      <c r="M30" s="5">
        <f>SUM(M9:M29)</f>
        <v>21376.807017543862</v>
      </c>
      <c r="N30" s="5">
        <f>SUM(N9:N29)</f>
        <v>18940.95175755574</v>
      </c>
      <c r="O30" s="5">
        <f>SUM(O9:O29)</f>
        <v>82.35196416328583</v>
      </c>
    </row>
    <row r="33" spans="1:17" ht="12.75">
      <c r="A33" s="1" t="s">
        <v>80</v>
      </c>
      <c r="B33" s="6">
        <v>1750</v>
      </c>
      <c r="C33" t="s">
        <v>44</v>
      </c>
      <c r="D33" t="s">
        <v>45</v>
      </c>
      <c r="E33" t="s">
        <v>60</v>
      </c>
      <c r="F33" s="8">
        <v>76</v>
      </c>
      <c r="G33" s="9">
        <v>2</v>
      </c>
      <c r="H33" s="8">
        <v>60</v>
      </c>
      <c r="I33" s="7">
        <v>120</v>
      </c>
      <c r="J33" s="7">
        <f>F33*I33/240</f>
        <v>38</v>
      </c>
      <c r="K33" s="7">
        <f>G33*I33</f>
        <v>240</v>
      </c>
      <c r="L33" s="7">
        <f>(H33*I33)/240</f>
        <v>30</v>
      </c>
      <c r="M33" s="7">
        <f>(L33*240)/6</f>
        <v>1200</v>
      </c>
      <c r="N33" s="7">
        <f>(J33*240)/10</f>
        <v>912</v>
      </c>
      <c r="O33" s="7">
        <f>N33/230</f>
        <v>3.965217391304348</v>
      </c>
      <c r="Q33" t="s">
        <v>81</v>
      </c>
    </row>
    <row r="35" spans="1:17" ht="12.75">
      <c r="A35" s="1" t="s">
        <v>82</v>
      </c>
      <c r="B35" s="6">
        <v>1796</v>
      </c>
      <c r="C35" t="s">
        <v>56</v>
      </c>
      <c r="D35" t="s">
        <v>83</v>
      </c>
      <c r="E35" t="s">
        <v>84</v>
      </c>
      <c r="F35" s="8">
        <v>80</v>
      </c>
      <c r="G35" s="9">
        <f>45.5/20</f>
        <v>2.275</v>
      </c>
      <c r="H35" s="8">
        <v>61</v>
      </c>
      <c r="I35" s="7">
        <v>200</v>
      </c>
      <c r="J35" s="7">
        <f>F35*I35/240</f>
        <v>66.66666666666667</v>
      </c>
      <c r="K35" s="7">
        <f>G35*I35</f>
        <v>455</v>
      </c>
      <c r="L35" s="7">
        <f>(H35*I35)/240</f>
        <v>50.833333333333336</v>
      </c>
      <c r="M35" s="7">
        <f>(L35*240)/6</f>
        <v>2033.3333333333333</v>
      </c>
      <c r="N35" s="7">
        <f>(J35*240)/10</f>
        <v>1600.0000000000002</v>
      </c>
      <c r="O35" s="7">
        <f>N35/230</f>
        <v>6.9565217391304355</v>
      </c>
      <c r="Q35" t="s">
        <v>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History Department </dc:creator>
  <cp:keywords/>
  <dc:description/>
  <cp:lastModifiedBy>History Department </cp:lastModifiedBy>
  <dcterms:created xsi:type="dcterms:W3CDTF">2001-06-06T15:03:01Z</dcterms:created>
  <dcterms:modified xsi:type="dcterms:W3CDTF">2001-06-06T15:03:21Z</dcterms:modified>
  <cp:category/>
  <cp:version/>
  <cp:contentType/>
  <cp:contentStatus/>
</cp:coreProperties>
</file>